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ая\временная\rish zmin budget грудень\"/>
    </mc:Choice>
  </mc:AlternateContent>
  <xr:revisionPtr revIDLastSave="0" documentId="8_{9CBF1389-643E-454D-9DB7-FF788A694B35}" xr6:coauthVersionLast="36" xr6:coauthVersionMax="36" xr10:uidLastSave="{00000000-0000-0000-0000-000000000000}"/>
  <bookViews>
    <workbookView xWindow="0" yWindow="0" windowWidth="19200" windowHeight="12780"/>
  </bookViews>
  <sheets>
    <sheet name="дод.6" sheetId="6" r:id="rId1"/>
  </sheets>
  <definedNames>
    <definedName name="_xlnm.Print_Titles" localSheetId="0">дод.6!$7:$8</definedName>
    <definedName name="_xlnm.Print_Area" localSheetId="0">дод.6!$B$1:$K$73</definedName>
  </definedNames>
  <calcPr calcId="191029" fullCalcOnLoad="1"/>
</workbook>
</file>

<file path=xl/calcChain.xml><?xml version="1.0" encoding="utf-8"?>
<calcChain xmlns="http://schemas.openxmlformats.org/spreadsheetml/2006/main">
  <c r="J67" i="6" l="1"/>
  <c r="H26" i="6"/>
  <c r="J26" i="6"/>
  <c r="H35" i="6"/>
  <c r="J35" i="6"/>
  <c r="J25" i="6"/>
  <c r="H25" i="6" s="1"/>
  <c r="J23" i="6"/>
  <c r="J36" i="6"/>
  <c r="J51" i="6"/>
  <c r="H53" i="6"/>
  <c r="J53" i="6"/>
  <c r="J38" i="6"/>
  <c r="H38" i="6" s="1"/>
  <c r="J42" i="6"/>
  <c r="J30" i="6"/>
  <c r="H30" i="6" s="1"/>
  <c r="J24" i="6"/>
  <c r="J61" i="6" s="1"/>
  <c r="J70" i="6" s="1"/>
  <c r="J52" i="6"/>
  <c r="J29" i="6"/>
  <c r="H24" i="6"/>
  <c r="J28" i="6"/>
  <c r="J31" i="6"/>
  <c r="H49" i="6"/>
  <c r="J49" i="6"/>
  <c r="J46" i="6"/>
  <c r="J45" i="6"/>
  <c r="J44" i="6"/>
  <c r="J41" i="6"/>
  <c r="J69" i="6"/>
  <c r="H37" i="6"/>
  <c r="J55" i="6"/>
  <c r="J40" i="6"/>
  <c r="H52" i="6"/>
  <c r="H42" i="6"/>
  <c r="J43" i="6"/>
  <c r="H43" i="6" s="1"/>
  <c r="J48" i="6"/>
  <c r="H48" i="6" s="1"/>
  <c r="J60" i="6"/>
  <c r="J56" i="6"/>
  <c r="H56" i="6" s="1"/>
  <c r="J57" i="6"/>
  <c r="H67" i="6"/>
  <c r="H60" i="6"/>
  <c r="J54" i="6"/>
  <c r="H50" i="6"/>
  <c r="J50" i="6"/>
  <c r="J12" i="6"/>
  <c r="H40" i="6"/>
  <c r="H41" i="6"/>
</calcChain>
</file>

<file path=xl/sharedStrings.xml><?xml version="1.0" encoding="utf-8"?>
<sst xmlns="http://schemas.openxmlformats.org/spreadsheetml/2006/main" count="182" uniqueCount="101">
  <si>
    <t>Х</t>
  </si>
  <si>
    <t>УСЬОГО</t>
  </si>
  <si>
    <t>1200000</t>
  </si>
  <si>
    <t>Разом</t>
  </si>
  <si>
    <t>7370</t>
  </si>
  <si>
    <t>0490</t>
  </si>
  <si>
    <t>Реалізація інших заходів щодо соціально-економічного розвитку територій</t>
  </si>
  <si>
    <t>2900000</t>
  </si>
  <si>
    <t>Код Функціональної класифікації видатків та кредитування бюджету</t>
  </si>
  <si>
    <t xml:space="preserve"> 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</si>
  <si>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</si>
  <si>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</si>
  <si>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
згідно з Типовою програмною класифікацією видатків та кредитування місцевого бюджету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</si>
  <si>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</si>
  <si>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</si>
  <si>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об’єкта на кінець бюджетного періоду, %</t>
  </si>
  <si>
    <t>(грн.)</t>
  </si>
  <si>
    <t>1210000</t>
  </si>
  <si>
    <t>0620</t>
  </si>
  <si>
    <t>Експлуатація та технічне обслуговування житлового фонду</t>
  </si>
  <si>
    <t>1216015</t>
  </si>
  <si>
    <t>6015</t>
  </si>
  <si>
    <t>Забезпечення надійної та безперебійної експлуатації ліфтів</t>
  </si>
  <si>
    <t>0443</t>
  </si>
  <si>
    <t>Будівництво об'єктів житлово-комунального господарства</t>
  </si>
  <si>
    <t>Співфінансування інвестиційних проектів, що реалізуються за рахунок коштів державного фонду регіонального розвитку</t>
  </si>
  <si>
    <t>Будівництво освітніх установ та закладів</t>
  </si>
  <si>
    <t>1217461</t>
  </si>
  <si>
    <t>7461</t>
  </si>
  <si>
    <t>0456</t>
  </si>
  <si>
    <t>Утримання та розвиток автомобільних  доріг та  дорожньої інфраструктури за рахунок коштів місцевого бюджету</t>
  </si>
  <si>
    <t>Найменування об’єкта будівництва/вид будівельних робіт, у тому числі проектні роботи</t>
  </si>
  <si>
    <t>0200000</t>
  </si>
  <si>
    <t>0210000</t>
  </si>
  <si>
    <t>0210150</t>
  </si>
  <si>
    <t>0150</t>
  </si>
  <si>
    <t>0111</t>
  </si>
  <si>
    <t>Організаційне , інформаційно - аналітичне та матеріально - 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</si>
  <si>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Коригування проектно - кошторисної документації на проведення капітального ремонту будівлі виконавчого комітету та прибудинкової території</t>
  </si>
  <si>
    <r>
      <t xml:space="preserve">Управління екології, охорони навколишнього середовища та земельних відносин Южноукраїнської міської ради  </t>
    </r>
    <r>
      <rPr>
        <sz val="12"/>
        <rFont val="Times New Roman"/>
        <family val="1"/>
        <charset val="204"/>
      </rPr>
      <t xml:space="preserve"> (</t>
    </r>
    <r>
      <rPr>
        <i/>
        <sz val="12"/>
        <rFont val="Times New Roman"/>
        <family val="1"/>
        <charset val="204"/>
      </rPr>
      <t>головний розпорядник)</t>
    </r>
  </si>
  <si>
    <r>
      <t xml:space="preserve">Управління екології, охорони навколишнього середовища та земельних відносин Южноукраїнської міської ради  </t>
    </r>
    <r>
      <rPr>
        <i/>
        <sz val="12"/>
        <rFont val="Times New Roman"/>
        <family val="1"/>
        <charset val="204"/>
      </rPr>
      <t xml:space="preserve">(відповідальний виконавець) </t>
    </r>
  </si>
  <si>
    <t>2910000</t>
  </si>
  <si>
    <t>2917370</t>
  </si>
  <si>
    <t>Нове будівництво лінійно - кабельних споруд систем відеоспостереження у кабельній каналізації МФ ПАТ "Укртелеком" м. Южноукраїнськ (Розробка нового проекту з будівництва систем відеоспостереження громадських місць міста Южноукраїнська)</t>
  </si>
  <si>
    <t>Будівництво інших об'єктів комунальної власності</t>
  </si>
  <si>
    <t xml:space="preserve">Розподіл коштів бюджету розвитку на здійснення заходів із будівництва, </t>
  </si>
  <si>
    <t xml:space="preserve">код бюджету </t>
  </si>
  <si>
    <t/>
  </si>
  <si>
    <t>ВИКОНАВЧИЙ КОМІТЕТ ЮЖНОУКРАЇНСЬКОЇ МІСЬКОЇ РАДИ</t>
  </si>
  <si>
    <t>ДЕПАРТАМЕНТ ІНФРАСТРУКТУРИ МІСЬКОГО ГОСПОДАРСТВА ЮЖНОУКРАЇНСЬКОЇ МІСЬКОЇ РАДИ</t>
  </si>
  <si>
    <t>Обсяг видатків бюджету розвитку, які спрямовуються на будівництво об'єкта у бюджетному періоді, гривень</t>
  </si>
  <si>
    <t>УПРАВЛІННЯ З ПИТАНЬ НАДЗВИЧАЙНИХ СИТУАЦІЙ ТА ВЗАЄМОДІЇ З ПРАВООХОРОННИМИ ОРГАНАМИ ЮЖНОУКРАЇНСЬКОЇ МІСЬКОЇ РАДИ</t>
  </si>
  <si>
    <t>реконструкції і реставрації, капітального ремонту об’єктів виробничої, комунікаційної та соціальної інфраструктури за об'єктами  у 2020 році</t>
  </si>
  <si>
    <t>Реконструкція фонтану в міському парку на вул.Миру в м.Южноукраїнськ, (у тому числі розробка проектно-кошторисної документації та проведення експертизи)</t>
  </si>
  <si>
    <t>Капітальний ремонт.благоустрій території навколо міні-стадіону загальньоосвітній  школі  І-ІІІ ступенів №1  імені Захисників Вітчизни на бул. Курчатова, 8  м.Южноукраїнськ Миколаївської області , (у тому числі розробка проектно-кошторисної документації та експертиза)</t>
  </si>
  <si>
    <t>Капітальний ремонт (укріплення) головного корпусу загальньоосвітній  школі  І-ІІІ ступенів №3 на бул. Цвіточний,5  м.Южноукраїнськ Миколаївської області, (у тому числі розробка проектно-кошторисної документації, інженерно-вишукувальні роботи, сертифікація та експертиза, виготовлення енергетичного сертифікату)</t>
  </si>
  <si>
    <t>Капітальний ремонт (укріплення) головного корпусу загальньоосвітній  школі  І-ІІІ ступенів №4 на проспекті Незалежності, 16  в м.Южноукраїнськ Миколаївської області, (у тому числі розробка проектно-кошторисної документації, інженерно-вишукувальні роботи, сертифікація та експертиза, виготовлення енергетичного сертифікату)</t>
  </si>
  <si>
    <t>Реконструкція  спортивного майданчика для міні-футболу зі штучним покриттям Южноукраїнської  загальноосвітньої школи І-ІІІ ступенів №4 на проспекті Незалежності, 16   в м.Южноукраїнськ Миколаївської області (кошти співфінансування)</t>
  </si>
  <si>
    <t>Реконструкція  спортивного майданчика у мультифункціональний зі штучним покриттям Южноукраїнської загальноосвітньої школи І-ІІІ  ступенів №3 на бульварі Цвіточний,5 в м.Южноукраїнськ Миколаївської області (кошти співфінансування)</t>
  </si>
  <si>
    <t>Нове будівництво швидкомонтованої споруди спортивної зали Гімназії №1 на бульварі Курчатова,6 в м.Южноукраїнську Миколаївської області (співфінансування з Державним фондом регіонального розвитку)</t>
  </si>
  <si>
    <t>Капітальний ремонт вулиці Дружби Народів, в тому числі проведення коригування проектно-кошторисної документації та її експертиза</t>
  </si>
  <si>
    <t xml:space="preserve">Капітальний ремонт.Будівля КНП "Южноукраїнська міська багатопрофільна лікарня".Переобладнання приміщення рентгенкабінету №1 під кабінет комп"ютерної томографії  на вул.Миру,3 м.Южноукраїнська Миколаївської області </t>
  </si>
  <si>
    <t xml:space="preserve"> Капітальний ремонт.Улаштування  пожежної сигналізації і системи голосового оповіщення в Гімназії №1 на бульварі Курчатова,6 м.Южноукраїнськ Миколаївської області</t>
  </si>
  <si>
    <t>Т.О.Гончарова</t>
  </si>
  <si>
    <t>Начальник фінансового управління Южноукраїнської міської ради</t>
  </si>
  <si>
    <t>Капітальний ремонт системи  автоматичної пожежної сигналізації та системи керування евакуюванням людей в частині систем оповіщення про пожежу в ЗОШ №2 на бульварі Шкільний,3 у м.Южноукраїнську Миколаївської області</t>
  </si>
  <si>
    <t>Будівництво медичних установ та закладів</t>
  </si>
  <si>
    <t>Капітальний ремонт. перепланування приміщень відділення нефрології та діалізу  за адресою вулиця Паркова, 3-В  м.Южноукраїньк Миколаївської області (закінчення робіт)</t>
  </si>
  <si>
    <t>Капітальний ремонт інженерних мереж опалення, мереж постачання холодної та гарячої води прт.Незалежності,1 (на умовах співфінансування  90% / 10%)</t>
  </si>
  <si>
    <t xml:space="preserve"> Капітальний ремонт.Улаштування  пожежної сигналізації і системи голосового оповіщення в дошкільному навчальному закладі ЦРД "Гармонія" на вул.Набережна Енергетиків,25 м.Южноукраїнська Миколаївської області, (у тому числі розробка проектно-кошторисної документації та проведення експертизи)</t>
  </si>
  <si>
    <t>2017-2020</t>
  </si>
  <si>
    <t>Обладнання пішохідних переходів на прт.Незалежності направляючим освітленням, встановлення пішоходів-манекенів для забезпечення безпеки дорожнього руху</t>
  </si>
  <si>
    <t>Реконструкція гуртожитку №6 під житло за адресою вул.Олімпійська,3 (вул.Комсомольська,3), у тому числі супровідні роботи з утримання в належному стані об"єкту</t>
  </si>
  <si>
    <t>Капітальний ремонт.Переобладнання та перепланування приміщення №3 (кімнати 1-8) під житло за адресою вул Дружби Народів,32</t>
  </si>
  <si>
    <t>2019-2020</t>
  </si>
  <si>
    <t>Капітальний ремонт ДНЗ№8 "Казка" на вул.Набережна Енергетиків,31 м.Южноукраїнська Миколаївської області, (у тому числі розробка проектно-кошторисної документації, інженерно-вишукувальні роботи, геологічні вишукування, сертифікація та експертиза)</t>
  </si>
  <si>
    <t>Капітальний ремонт покрівлі Гімназії №1 на бульварі Курчатова,6 м.Южноукраїнськ Миколаївської області</t>
  </si>
  <si>
    <t xml:space="preserve"> Капітальний ремонт.Улаштування  пожежної сигналізації і системи голосового оповіщення в дошкільних навчальних закладах м.Южноукраїнська Миколаївської області: (ДНЗ№2 "Ромашка" на бульварі Курчатова,5 - 384,3 тис.грн.; ДНЗ №3"Веселка" на бульварі Шкільний,4 -816,698 тис.грн.)</t>
  </si>
  <si>
    <t>0800000</t>
  </si>
  <si>
    <t xml:space="preserve">ДЕПАРТАМЕНТ СОЦІАЛЬНИХ ПИТАНЬ ТА ОХОРОНИ ЗДОРОВ'Я ЮЖНОУКРАЇНСЬКОЇ МІСЬКОЇ РАДИ </t>
  </si>
  <si>
    <t>0810000</t>
  </si>
  <si>
    <t>0817322</t>
  </si>
  <si>
    <t>Капітальний ремонт пасажирського ліфта в будівлі НКП "Южноукраїнський міський центр первинної медико - санітарної допомоги"</t>
  </si>
  <si>
    <t>Капітальний ремонт в харчоблоках блоків А, Б ДНЗ №8 на вул.Набережна Енергетиків,31 м.Южноукраїнська Миколаївської області (коригування та проведення експертизи в частині виокремлення  окремих черг будівництва та  пускових компонентів (виконання робіт по блоку А)</t>
  </si>
  <si>
    <t xml:space="preserve">Капітальний ремонт .Улаштування  пожежної сигналізації і системи голосового оповіщення в Гімназії №1 на бульварі Курчатова,6 м.Южноукраїнськ Миколаївської області" в частині проведення експертизи проектно-кошторисної документації </t>
  </si>
  <si>
    <t>Благоустрій.Капітальний ремонт пішохідної доріжки від прт.Незалежності,4 до вул.Миру (вздовж ЗОШ №2), у т.ч. розробка проектно-кошторисної документації та проведення експертизи</t>
  </si>
  <si>
    <t xml:space="preserve">Капітальний ремонт ДНЗ №8 (заміна вікон)  на вул.Набережна Енергетиків,31 м.Южноукраїнська Миколаївської області  (коригування)" корегування  та проведення експертизи в частині виокремлення  окремих черг будівництва та  пускових компонентів (виконання робіт по блоку А) </t>
  </si>
  <si>
    <t>Технічне переоснащення  інженерних вводів із встановленням приладів обліку теплової енергії, гарячого і холодного водопостачання житлових будинків комунальної  форми власності (651,894 тис.грн.), та житлових будинків в яких створено ОСББ (1610,681 тис.грн.)</t>
  </si>
  <si>
    <t>2016-2020</t>
  </si>
  <si>
    <t xml:space="preserve">Капітальний  ремонт (аварійність) козирьків ганків у під"їздах 6 та 7  житлового будинку ОСББ "Незалежності 27" за адресою проспект Незалежності,27 (на умовах співфінансування  90% / 10%) </t>
  </si>
  <si>
    <t>Капітальний ремонт сходів з влаштуванням пандусу житлового будинку на вул.Дружби Народів,6, у т.ч. розробка проектно-кошторисної документації</t>
  </si>
  <si>
    <t xml:space="preserve">Реконструкція будівлі під дошкільний навчальний заклад (будівля колишньої дитячої поліклініки) по бульвару Шкільному,10 в м.Южноукраїнськ Миколаївської області. Коригування" (коригування проекту, проведення експертизи , оцінка технічного стану будівлі) на виконання робіт в частині покрівлі </t>
  </si>
  <si>
    <t>Капітальний ремонт трубопроводу зонування  холодного водопостачання 1,3 мікрорайонів від насосної станції зонування до ВК-125 по вул.Дружби Народів м.Южноукраїнськ Миколаївської області , у т.ч. коригування проектно-кошторисної документації та проведення експертизи</t>
  </si>
  <si>
    <t xml:space="preserve">Капітальний ремонт загальноосвітньої школи І-ІІІ ступенів №2 (заміна вікон та встановлення перегородок в санвузлах) на бульварі Шкільному,3 в м.Южноукраїнськ Миколаївської області , в тому числі коригування  проектно-кошторисної документації та проведення експертизи </t>
  </si>
  <si>
    <t>Капітальний ремонт зовнішньої частини фундаменту торця будинку і лотка теплотраси житлового будинку на вул.Дружби Народів,29 в зв"язку з аварійністю  (на умовах співфінансування  90% / 10%)</t>
  </si>
  <si>
    <t>Капітальний ремонт ліфтів житлових будинків за відповідними адресами  комунальної  форми власності (2 255,029 тис.грн.), та житлових будинків в яких створено ОСББ (6 719,678 тис.грн.) на умовах співфінансування (95% / 5%)</t>
  </si>
  <si>
    <t>Влаштування поручнів біля та в під"їздах житлових будинків комунальної власності - 20,0 тис.грн.та влаштування поручнів, пандусів для колясок, ремонту пандуса, влаштування під"їздів до ліфта житлових будинків, в яких створено ОСББ - 3,5 тис.грн.  (на умовах співфінансування (90% / 10%))</t>
  </si>
  <si>
    <t>Капітальний ремонт покрівлі житлових будинків ОСББ "Дружби Народів,33"  на умовах співфінансування (90% /10%)</t>
  </si>
  <si>
    <t>Нове будівництво (реконструкція) лінійно - кабельних споруд систем відеоспостереження у кабельній каналізації МФ ПАТ "Укртелеком" м. Южноукраїнськ (Дообладнання громадських місць засобами відеоспостереження в існуючої системи відеоспостереження в м. Южноукраїнськ ), в т.ч. внесення змін до проекту - 30,0 тис.грн.</t>
  </si>
  <si>
    <t>Додаток №6                                                                                                                                     до рішення Южноукраїнської міської ради                                         від ____________2020 №_________</t>
  </si>
  <si>
    <t xml:space="preserve">Загальна тривалість будівництва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</si>
</sst>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208" formatCode="#,##0.0"/>
    <numFmt numFmtId="211" formatCode="0.0"/>
  </numFmts>
  <fonts count="32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vertAlign val="superscript"/>
      <sz val="22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5">
    <xf numFmtId="0" fontId="0" fillId="0" borderId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2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4" fillId="22" borderId="2" applyNumberFormat="0" applyAlignment="0" applyProtection="0"/>
    <xf numFmtId="0" fontId="9" fillId="22" borderId="1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>
      <alignment vertical="top"/>
    </xf>
    <xf numFmtId="0" fontId="6" fillId="0" borderId="3" applyNumberFormat="0" applyFill="0" applyAlignment="0" applyProtection="0"/>
    <xf numFmtId="0" fontId="10" fillId="12" borderId="0" applyNumberFormat="0" applyBorder="0" applyAlignment="0" applyProtection="0"/>
    <xf numFmtId="0" fontId="12" fillId="0" borderId="0"/>
    <xf numFmtId="0" fontId="3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7" borderId="4" applyNumberFormat="0" applyFont="0" applyAlignment="0" applyProtection="0"/>
    <xf numFmtId="0" fontId="11" fillId="0" borderId="0"/>
  </cellStyleXfs>
  <cellXfs count="100">
    <xf numFmtId="0" fontId="0" fillId="0" borderId="0" xfId="0"/>
    <xf numFmtId="0" fontId="1" fillId="0" borderId="0" xfId="0" applyNumberFormat="1" applyFont="1" applyFill="1" applyAlignment="1" applyProtection="1"/>
    <xf numFmtId="0" fontId="1" fillId="0" borderId="0" xfId="0" applyFont="1" applyFill="1"/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/>
    <xf numFmtId="0" fontId="1" fillId="23" borderId="0" xfId="0" applyNumberFormat="1" applyFont="1" applyFill="1" applyAlignment="1" applyProtection="1"/>
    <xf numFmtId="0" fontId="1" fillId="23" borderId="0" xfId="0" applyFont="1" applyFill="1"/>
    <xf numFmtId="0" fontId="15" fillId="0" borderId="5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top"/>
    </xf>
    <xf numFmtId="0" fontId="15" fillId="23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/>
    <xf numFmtId="0" fontId="2" fillId="0" borderId="0" xfId="0" applyFont="1" applyFill="1"/>
    <xf numFmtId="0" fontId="18" fillId="0" borderId="0" xfId="0" applyFont="1" applyFill="1"/>
    <xf numFmtId="0" fontId="2" fillId="0" borderId="0" xfId="0" applyNumberFormat="1" applyFont="1" applyFill="1" applyBorder="1" applyAlignment="1" applyProtection="1"/>
    <xf numFmtId="0" fontId="18" fillId="0" borderId="0" xfId="0" applyNumberFormat="1" applyFont="1" applyFill="1" applyAlignment="1" applyProtection="1"/>
    <xf numFmtId="0" fontId="16" fillId="0" borderId="0" xfId="0" applyNumberFormat="1" applyFont="1" applyFill="1" applyBorder="1" applyAlignment="1" applyProtection="1">
      <alignment horizontal="center" wrapText="1"/>
    </xf>
    <xf numFmtId="0" fontId="16" fillId="0" borderId="0" xfId="0" quotePrefix="1" applyNumberFormat="1" applyFont="1" applyFill="1" applyBorder="1" applyAlignment="1" applyProtection="1">
      <alignment horizontal="center" wrapText="1"/>
    </xf>
    <xf numFmtId="0" fontId="26" fillId="23" borderId="6" xfId="0" applyNumberFormat="1" applyFont="1" applyFill="1" applyBorder="1" applyAlignment="1" applyProtection="1">
      <alignment horizontal="center" vertical="center" wrapText="1"/>
    </xf>
    <xf numFmtId="0" fontId="26" fillId="0" borderId="7" xfId="0" applyNumberFormat="1" applyFont="1" applyFill="1" applyBorder="1" applyAlignment="1" applyProtection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49" fontId="23" fillId="0" borderId="8" xfId="0" applyNumberFormat="1" applyFont="1" applyFill="1" applyBorder="1" applyAlignment="1" applyProtection="1">
      <alignment horizontal="center" vertical="center" wrapText="1"/>
    </xf>
    <xf numFmtId="0" fontId="15" fillId="0" borderId="8" xfId="0" applyNumberFormat="1" applyFont="1" applyFill="1" applyBorder="1" applyAlignment="1" applyProtection="1">
      <alignment horizontal="center" vertical="center" wrapText="1"/>
    </xf>
    <xf numFmtId="0" fontId="15" fillId="23" borderId="8" xfId="0" applyNumberFormat="1" applyFont="1" applyFill="1" applyBorder="1" applyAlignment="1" applyProtection="1">
      <alignment horizontal="center" vertical="center" wrapText="1"/>
    </xf>
    <xf numFmtId="49" fontId="15" fillId="0" borderId="8" xfId="0" applyNumberFormat="1" applyFont="1" applyFill="1" applyBorder="1" applyAlignment="1" applyProtection="1">
      <alignment horizontal="center" vertical="center" wrapText="1"/>
    </xf>
    <xf numFmtId="0" fontId="15" fillId="23" borderId="8" xfId="0" applyNumberFormat="1" applyFont="1" applyFill="1" applyBorder="1" applyAlignment="1" applyProtection="1">
      <alignment horizontal="left" vertical="center" wrapText="1"/>
    </xf>
    <xf numFmtId="4" fontId="15" fillId="23" borderId="8" xfId="0" applyNumberFormat="1" applyFont="1" applyFill="1" applyBorder="1" applyAlignment="1" applyProtection="1">
      <alignment horizontal="center" vertical="center" wrapText="1"/>
    </xf>
    <xf numFmtId="0" fontId="20" fillId="23" borderId="8" xfId="0" applyNumberFormat="1" applyFont="1" applyFill="1" applyBorder="1" applyAlignment="1" applyProtection="1">
      <alignment horizontal="left" vertical="center" wrapText="1"/>
    </xf>
    <xf numFmtId="0" fontId="22" fillId="0" borderId="8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left" wrapText="1"/>
    </xf>
    <xf numFmtId="211" fontId="15" fillId="23" borderId="8" xfId="0" applyNumberFormat="1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center" wrapText="1"/>
    </xf>
    <xf numFmtId="3" fontId="15" fillId="23" borderId="8" xfId="0" applyNumberFormat="1" applyFont="1" applyFill="1" applyBorder="1" applyAlignment="1" applyProtection="1">
      <alignment horizontal="center" vertical="center" wrapText="1"/>
    </xf>
    <xf numFmtId="0" fontId="15" fillId="0" borderId="8" xfId="0" applyNumberFormat="1" applyFont="1" applyFill="1" applyBorder="1" applyAlignment="1" applyProtection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4" fontId="15" fillId="0" borderId="8" xfId="0" applyNumberFormat="1" applyFont="1" applyFill="1" applyBorder="1" applyAlignment="1" applyProtection="1">
      <alignment horizontal="center" vertical="center" wrapText="1"/>
    </xf>
    <xf numFmtId="3" fontId="15" fillId="0" borderId="8" xfId="0" applyNumberFormat="1" applyFont="1" applyFill="1" applyBorder="1" applyAlignment="1" applyProtection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49" fontId="23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8" xfId="0" applyNumberFormat="1" applyFont="1" applyFill="1" applyBorder="1" applyAlignment="1">
      <alignment horizontal="center" vertical="center"/>
    </xf>
    <xf numFmtId="208" fontId="15" fillId="0" borderId="8" xfId="47" applyNumberFormat="1" applyFont="1" applyFill="1" applyBorder="1" applyAlignment="1">
      <alignment horizontal="left" vertical="center" wrapText="1"/>
    </xf>
    <xf numFmtId="0" fontId="15" fillId="0" borderId="8" xfId="47" applyNumberFormat="1" applyFont="1" applyFill="1" applyBorder="1" applyAlignment="1">
      <alignment horizontal="center" vertical="center"/>
    </xf>
    <xf numFmtId="208" fontId="15" fillId="0" borderId="8" xfId="47" applyNumberFormat="1" applyFont="1" applyFill="1" applyBorder="1" applyAlignment="1">
      <alignment horizontal="center" vertical="center"/>
    </xf>
    <xf numFmtId="3" fontId="15" fillId="0" borderId="8" xfId="47" applyNumberFormat="1" applyFont="1" applyFill="1" applyBorder="1" applyAlignment="1">
      <alignment horizontal="center" vertical="center"/>
    </xf>
    <xf numFmtId="49" fontId="23" fillId="0" borderId="8" xfId="0" applyNumberFormat="1" applyFont="1" applyFill="1" applyBorder="1" applyAlignment="1">
      <alignment horizontal="center"/>
    </xf>
    <xf numFmtId="0" fontId="23" fillId="0" borderId="8" xfId="0" applyFont="1" applyFill="1" applyBorder="1" applyAlignment="1">
      <alignment horizontal="left" wrapText="1"/>
    </xf>
    <xf numFmtId="208" fontId="23" fillId="0" borderId="8" xfId="47" applyNumberFormat="1" applyFont="1" applyBorder="1" applyAlignment="1">
      <alignment horizontal="center" vertical="center"/>
    </xf>
    <xf numFmtId="3" fontId="23" fillId="0" borderId="8" xfId="47" applyNumberFormat="1" applyFont="1" applyBorder="1" applyAlignment="1">
      <alignment horizontal="center" vertical="center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3" fontId="23" fillId="0" borderId="8" xfId="0" applyNumberFormat="1" applyFont="1" applyFill="1" applyBorder="1" applyAlignment="1" applyProtection="1">
      <alignment horizontal="center" vertical="center" wrapText="1"/>
    </xf>
    <xf numFmtId="0" fontId="15" fillId="23" borderId="7" xfId="0" applyNumberFormat="1" applyFont="1" applyFill="1" applyBorder="1" applyAlignment="1" applyProtection="1">
      <alignment horizontal="center" vertical="center" wrapText="1"/>
    </xf>
    <xf numFmtId="0" fontId="23" fillId="0" borderId="8" xfId="0" applyNumberFormat="1" applyFont="1" applyFill="1" applyBorder="1" applyAlignment="1" applyProtection="1">
      <alignment horizontal="center" vertical="center" wrapText="1"/>
    </xf>
    <xf numFmtId="0" fontId="23" fillId="0" borderId="8" xfId="0" applyNumberFormat="1" applyFont="1" applyFill="1" applyBorder="1" applyAlignment="1" applyProtection="1">
      <alignment horizontal="left" vertical="center" wrapText="1"/>
    </xf>
    <xf numFmtId="0" fontId="23" fillId="0" borderId="8" xfId="0" applyFont="1" applyFill="1" applyBorder="1" applyAlignment="1">
      <alignment horizontal="center" vertical="center" wrapText="1"/>
    </xf>
    <xf numFmtId="49" fontId="24" fillId="0" borderId="8" xfId="0" applyNumberFormat="1" applyFont="1" applyFill="1" applyBorder="1" applyAlignment="1">
      <alignment horizontal="center" vertical="center" wrapText="1"/>
    </xf>
    <xf numFmtId="49" fontId="2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8" xfId="0" applyNumberFormat="1" applyFont="1" applyFill="1" applyBorder="1" applyAlignment="1" applyProtection="1">
      <alignment horizontal="left" vertical="top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4" fontId="23" fillId="0" borderId="8" xfId="0" applyNumberFormat="1" applyFont="1" applyFill="1" applyBorder="1" applyAlignment="1" applyProtection="1">
      <alignment horizontal="center" vertical="center" wrapText="1"/>
    </xf>
    <xf numFmtId="49" fontId="23" fillId="0" borderId="8" xfId="0" applyNumberFormat="1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49" fontId="24" fillId="0" borderId="8" xfId="0" applyNumberFormat="1" applyFont="1" applyFill="1" applyBorder="1" applyAlignment="1">
      <alignment horizontal="center" vertical="center"/>
    </xf>
    <xf numFmtId="0" fontId="20" fillId="0" borderId="9" xfId="0" applyNumberFormat="1" applyFont="1" applyFill="1" applyBorder="1" applyAlignment="1" applyProtection="1">
      <alignment horizontal="center" vertical="center" wrapText="1"/>
    </xf>
    <xf numFmtId="3" fontId="23" fillId="0" borderId="9" xfId="0" applyNumberFormat="1" applyFont="1" applyFill="1" applyBorder="1" applyAlignment="1" applyProtection="1">
      <alignment horizontal="center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>
      <alignment wrapText="1"/>
    </xf>
    <xf numFmtId="0" fontId="29" fillId="0" borderId="0" xfId="0" applyFont="1"/>
    <xf numFmtId="0" fontId="29" fillId="0" borderId="0" xfId="0" applyFont="1" applyAlignment="1">
      <alignment wrapText="1"/>
    </xf>
    <xf numFmtId="4" fontId="15" fillId="0" borderId="5" xfId="0" applyNumberFormat="1" applyFont="1" applyFill="1" applyBorder="1" applyAlignment="1" applyProtection="1">
      <alignment horizontal="center" vertical="center" wrapText="1"/>
    </xf>
    <xf numFmtId="3" fontId="15" fillId="0" borderId="5" xfId="0" applyNumberFormat="1" applyFont="1" applyFill="1" applyBorder="1" applyAlignment="1" applyProtection="1">
      <alignment horizontal="center" vertical="center" wrapText="1"/>
    </xf>
    <xf numFmtId="208" fontId="23" fillId="0" borderId="8" xfId="0" applyNumberFormat="1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>
      <alignment vertical="center" wrapText="1"/>
    </xf>
    <xf numFmtId="208" fontId="15" fillId="0" borderId="8" xfId="0" applyNumberFormat="1" applyFont="1" applyFill="1" applyBorder="1" applyAlignment="1" applyProtection="1">
      <alignment horizontal="center" vertical="center" wrapText="1"/>
    </xf>
    <xf numFmtId="0" fontId="31" fillId="0" borderId="0" xfId="0" applyNumberFormat="1" applyFont="1" applyFill="1" applyAlignment="1" applyProtection="1"/>
    <xf numFmtId="0" fontId="30" fillId="0" borderId="0" xfId="0" applyFont="1" applyFill="1" applyBorder="1" applyAlignment="1"/>
    <xf numFmtId="0" fontId="31" fillId="0" borderId="0" xfId="0" applyFont="1" applyFill="1" applyBorder="1" applyAlignment="1"/>
    <xf numFmtId="0" fontId="31" fillId="0" borderId="0" xfId="0" applyFont="1" applyFill="1" applyBorder="1" applyAlignment="1">
      <alignment horizontal="left"/>
    </xf>
    <xf numFmtId="0" fontId="30" fillId="0" borderId="0" xfId="0" applyFont="1"/>
    <xf numFmtId="0" fontId="31" fillId="0" borderId="0" xfId="0" applyNumberFormat="1" applyFont="1" applyFill="1" applyBorder="1" applyAlignment="1" applyProtection="1">
      <alignment horizontal="center" vertical="center" wrapText="1"/>
    </xf>
    <xf numFmtId="3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/>
    <xf numFmtId="4" fontId="15" fillId="0" borderId="8" xfId="0" applyNumberFormat="1" applyFont="1" applyFill="1" applyBorder="1" applyAlignment="1" applyProtection="1">
      <alignment vertical="center" wrapText="1"/>
    </xf>
    <xf numFmtId="0" fontId="20" fillId="0" borderId="8" xfId="0" applyFont="1" applyFill="1" applyBorder="1" applyAlignment="1">
      <alignment horizontal="left" wrapText="1"/>
    </xf>
    <xf numFmtId="0" fontId="26" fillId="0" borderId="8" xfId="0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left" wrapText="1"/>
    </xf>
    <xf numFmtId="0" fontId="20" fillId="0" borderId="8" xfId="0" applyFont="1" applyFill="1" applyBorder="1" applyAlignment="1">
      <alignment wrapText="1"/>
    </xf>
    <xf numFmtId="0" fontId="26" fillId="0" borderId="8" xfId="0" applyFont="1" applyFill="1" applyBorder="1" applyAlignment="1">
      <alignment wrapText="1"/>
    </xf>
    <xf numFmtId="4" fontId="15" fillId="0" borderId="5" xfId="0" applyNumberFormat="1" applyFont="1" applyFill="1" applyBorder="1" applyAlignment="1" applyProtection="1">
      <alignment vertical="center" wrapText="1"/>
    </xf>
    <xf numFmtId="208" fontId="15" fillId="0" borderId="5" xfId="0" applyNumberFormat="1" applyFont="1" applyFill="1" applyBorder="1" applyAlignment="1" applyProtection="1">
      <alignment horizontal="center" vertical="center" wrapText="1"/>
    </xf>
    <xf numFmtId="0" fontId="15" fillId="24" borderId="8" xfId="0" applyNumberFormat="1" applyFont="1" applyFill="1" applyBorder="1" applyAlignment="1" applyProtection="1">
      <alignment horizontal="left" vertical="center" wrapText="1"/>
    </xf>
    <xf numFmtId="0" fontId="29" fillId="0" borderId="0" xfId="0" applyNumberFormat="1" applyFont="1" applyFill="1" applyAlignment="1" applyProtection="1">
      <alignment horizontal="left" wrapText="1"/>
    </xf>
    <xf numFmtId="0" fontId="30" fillId="0" borderId="0" xfId="0" applyNumberFormat="1" applyFont="1" applyFill="1" applyBorder="1" applyAlignment="1" applyProtection="1">
      <alignment horizontal="center" wrapText="1"/>
    </xf>
    <xf numFmtId="0" fontId="28" fillId="0" borderId="0" xfId="0" applyNumberFormat="1" applyFont="1" applyFill="1" applyBorder="1" applyAlignment="1" applyProtection="1">
      <alignment horizontal="center" wrapText="1"/>
    </xf>
    <xf numFmtId="0" fontId="21" fillId="0" borderId="5" xfId="0" applyNumberFormat="1" applyFont="1" applyFill="1" applyBorder="1" applyAlignment="1" applyProtection="1">
      <alignment horizontal="center" vertical="top"/>
    </xf>
  </cellXfs>
  <cellStyles count="55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ывод" xfId="26"/>
    <cellStyle name="Вычисление" xfId="27"/>
    <cellStyle name="Звичайний 10" xfId="28"/>
    <cellStyle name="Звичайний 11" xfId="29"/>
    <cellStyle name="Звичайний 12" xfId="30"/>
    <cellStyle name="Звичайний 13" xfId="31"/>
    <cellStyle name="Звичайний 14" xfId="32"/>
    <cellStyle name="Звичайний 15" xfId="33"/>
    <cellStyle name="Звичайний 16" xfId="34"/>
    <cellStyle name="Звичайний 17" xfId="35"/>
    <cellStyle name="Звичайний 18" xfId="36"/>
    <cellStyle name="Звичайний 19" xfId="37"/>
    <cellStyle name="Звичайний 2" xfId="38"/>
    <cellStyle name="Звичайний 20" xfId="39"/>
    <cellStyle name="Звичайний 3" xfId="40"/>
    <cellStyle name="Звичайний 4" xfId="41"/>
    <cellStyle name="Звичайний 5" xfId="42"/>
    <cellStyle name="Звичайний 6" xfId="43"/>
    <cellStyle name="Звичайний 7" xfId="44"/>
    <cellStyle name="Звичайний 8" xfId="45"/>
    <cellStyle name="Звичайний 9" xfId="46"/>
    <cellStyle name="Звичайний_Додаток _ 3 зм_ни 4575" xfId="47"/>
    <cellStyle name="Итог" xfId="48"/>
    <cellStyle name="Нейтральный" xfId="49"/>
    <cellStyle name="Обычный" xfId="0" builtinId="0"/>
    <cellStyle name="Обычный 2" xfId="50"/>
    <cellStyle name="Плохой" xfId="51"/>
    <cellStyle name="Пояснение" xfId="52"/>
    <cellStyle name="Примечание" xfId="53"/>
    <cellStyle name="Стиль 1" xfId="5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82"/>
  <sheetViews>
    <sheetView tabSelected="1" view="pageBreakPreview" topLeftCell="B1" zoomScaleNormal="100" zoomScaleSheetLayoutView="100" workbookViewId="0">
      <pane xSplit="5" ySplit="7" topLeftCell="G8" activePane="bottomRight" state="frozen"/>
      <selection activeCell="B1" sqref="B1"/>
      <selection pane="topRight" activeCell="G1" sqref="G1"/>
      <selection pane="bottomLeft" activeCell="B8" sqref="B8"/>
      <selection pane="bottomRight" activeCell="G60" sqref="G60"/>
    </sheetView>
  </sheetViews>
  <sheetFormatPr defaultColWidth="9.1640625" defaultRowHeight="12.75" x14ac:dyDescent="0.2"/>
  <cols>
    <col min="1" max="1" width="3.83203125" style="1" hidden="1" customWidth="1"/>
    <col min="2" max="2" width="16.6640625" style="1" customWidth="1"/>
    <col min="3" max="3" width="15.1640625" style="1" customWidth="1"/>
    <col min="4" max="4" width="16.83203125" style="1" customWidth="1"/>
    <col min="5" max="5" width="49.83203125" style="1" customWidth="1"/>
    <col min="6" max="6" width="62.5" style="1" customWidth="1"/>
    <col min="7" max="8" width="19.5" style="1" customWidth="1"/>
    <col min="9" max="9" width="20" style="1" customWidth="1"/>
    <col min="10" max="10" width="19.6640625" style="1" customWidth="1"/>
    <col min="11" max="11" width="17" style="1" customWidth="1"/>
    <col min="12" max="16384" width="9.1640625" style="2"/>
  </cols>
  <sheetData>
    <row r="1" spans="1:11" ht="66" customHeight="1" x14ac:dyDescent="0.3">
      <c r="H1" s="96" t="s">
        <v>99</v>
      </c>
      <c r="I1" s="96"/>
      <c r="J1" s="96"/>
      <c r="K1" s="96"/>
    </row>
    <row r="2" spans="1:11" ht="28.5" customHeight="1" x14ac:dyDescent="0.35">
      <c r="B2" s="97" t="s">
        <v>45</v>
      </c>
      <c r="C2" s="97"/>
      <c r="D2" s="97"/>
      <c r="E2" s="97"/>
      <c r="F2" s="97"/>
      <c r="G2" s="97"/>
      <c r="H2" s="97"/>
      <c r="I2" s="97"/>
      <c r="J2" s="97"/>
      <c r="K2" s="97"/>
    </row>
    <row r="3" spans="1:11" ht="27" customHeight="1" x14ac:dyDescent="0.35">
      <c r="B3" s="97" t="s">
        <v>52</v>
      </c>
      <c r="C3" s="97"/>
      <c r="D3" s="97"/>
      <c r="E3" s="97"/>
      <c r="F3" s="97"/>
      <c r="G3" s="97"/>
      <c r="H3" s="97"/>
      <c r="I3" s="97"/>
      <c r="J3" s="97"/>
      <c r="K3" s="97"/>
    </row>
    <row r="4" spans="1:11" ht="12.75" customHeight="1" x14ac:dyDescent="0.3">
      <c r="B4" s="17" t="s">
        <v>47</v>
      </c>
      <c r="C4" s="16"/>
      <c r="D4" s="16"/>
      <c r="E4" s="16"/>
      <c r="F4" s="16"/>
      <c r="G4" s="16"/>
      <c r="H4" s="16"/>
      <c r="I4" s="16"/>
      <c r="J4" s="16"/>
      <c r="K4" s="16"/>
    </row>
    <row r="5" spans="1:11" ht="18.75" customHeight="1" x14ac:dyDescent="0.3">
      <c r="B5" s="98">
        <v>14205100000</v>
      </c>
      <c r="C5" s="98"/>
      <c r="D5" s="16"/>
      <c r="E5" s="16"/>
      <c r="F5" s="16"/>
      <c r="G5" s="16"/>
      <c r="H5" s="16"/>
      <c r="I5" s="16"/>
      <c r="J5" s="16"/>
      <c r="K5" s="16"/>
    </row>
    <row r="6" spans="1:11" ht="15.75" customHeight="1" x14ac:dyDescent="0.2">
      <c r="B6" s="99" t="s">
        <v>46</v>
      </c>
      <c r="C6" s="99"/>
      <c r="D6" s="3"/>
      <c r="E6" s="3"/>
      <c r="F6" s="4"/>
      <c r="G6" s="4"/>
      <c r="H6" s="4"/>
      <c r="I6" s="4"/>
      <c r="J6" s="9"/>
      <c r="K6" s="8" t="s">
        <v>16</v>
      </c>
    </row>
    <row r="7" spans="1:11" ht="135.75" customHeight="1" x14ac:dyDescent="0.2">
      <c r="A7" s="5"/>
      <c r="B7" s="18" t="s">
        <v>10</v>
      </c>
      <c r="C7" s="18" t="s">
        <v>11</v>
      </c>
      <c r="D7" s="18" t="s">
        <v>8</v>
      </c>
      <c r="E7" s="19" t="s">
        <v>12</v>
      </c>
      <c r="F7" s="20" t="s">
        <v>31</v>
      </c>
      <c r="G7" s="20" t="s">
        <v>100</v>
      </c>
      <c r="H7" s="20" t="s">
        <v>13</v>
      </c>
      <c r="I7" s="20" t="s">
        <v>14</v>
      </c>
      <c r="J7" s="20" t="s">
        <v>50</v>
      </c>
      <c r="K7" s="20" t="s">
        <v>15</v>
      </c>
    </row>
    <row r="8" spans="1:11" ht="15.75" x14ac:dyDescent="0.2">
      <c r="A8" s="5"/>
      <c r="B8" s="10">
        <v>1</v>
      </c>
      <c r="C8" s="10">
        <v>2</v>
      </c>
      <c r="D8" s="10">
        <v>3</v>
      </c>
      <c r="E8" s="56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</row>
    <row r="9" spans="1:11" ht="38.25" customHeight="1" x14ac:dyDescent="0.2">
      <c r="A9" s="5"/>
      <c r="B9" s="21" t="s">
        <v>32</v>
      </c>
      <c r="C9" s="22"/>
      <c r="D9" s="22"/>
      <c r="E9" s="90" t="s">
        <v>48</v>
      </c>
      <c r="F9" s="22"/>
      <c r="G9" s="22"/>
      <c r="H9" s="22"/>
      <c r="I9" s="22"/>
      <c r="J9" s="22"/>
      <c r="K9" s="22"/>
    </row>
    <row r="10" spans="1:11" ht="36.75" customHeight="1" x14ac:dyDescent="0.25">
      <c r="A10" s="5"/>
      <c r="B10" s="24" t="s">
        <v>33</v>
      </c>
      <c r="C10" s="24"/>
      <c r="D10" s="24"/>
      <c r="E10" s="89" t="s">
        <v>48</v>
      </c>
      <c r="F10" s="22"/>
      <c r="G10" s="22"/>
      <c r="H10" s="22"/>
      <c r="I10" s="22"/>
      <c r="J10" s="22"/>
      <c r="K10" s="22"/>
    </row>
    <row r="11" spans="1:11" ht="85.5" customHeight="1" x14ac:dyDescent="0.2">
      <c r="A11" s="5"/>
      <c r="B11" s="24" t="s">
        <v>34</v>
      </c>
      <c r="C11" s="24" t="s">
        <v>35</v>
      </c>
      <c r="D11" s="24" t="s">
        <v>36</v>
      </c>
      <c r="E11" s="37" t="s">
        <v>37</v>
      </c>
      <c r="F11" s="37" t="s">
        <v>38</v>
      </c>
      <c r="G11" s="22"/>
      <c r="H11" s="22"/>
      <c r="I11" s="22"/>
      <c r="J11" s="39">
        <v>180000</v>
      </c>
      <c r="K11" s="22"/>
    </row>
    <row r="12" spans="1:11" ht="18.75" customHeight="1" x14ac:dyDescent="0.2">
      <c r="A12" s="5"/>
      <c r="B12" s="22"/>
      <c r="C12" s="22"/>
      <c r="D12" s="22"/>
      <c r="E12" s="63" t="s">
        <v>3</v>
      </c>
      <c r="F12" s="22"/>
      <c r="G12" s="22"/>
      <c r="H12" s="22"/>
      <c r="I12" s="22"/>
      <c r="J12" s="64">
        <f>J11</f>
        <v>180000</v>
      </c>
      <c r="K12" s="22"/>
    </row>
    <row r="13" spans="1:11" ht="53.45" customHeight="1" x14ac:dyDescent="0.2">
      <c r="A13" s="5"/>
      <c r="B13" s="34" t="s">
        <v>78</v>
      </c>
      <c r="C13" s="60"/>
      <c r="D13" s="60"/>
      <c r="E13" s="88" t="s">
        <v>79</v>
      </c>
      <c r="F13" s="22"/>
      <c r="G13" s="22"/>
      <c r="H13" s="22"/>
      <c r="I13" s="22"/>
      <c r="J13" s="64"/>
      <c r="K13" s="22"/>
    </row>
    <row r="14" spans="1:11" ht="52.15" customHeight="1" x14ac:dyDescent="0.25">
      <c r="A14" s="5"/>
      <c r="B14" s="34" t="s">
        <v>80</v>
      </c>
      <c r="C14" s="60"/>
      <c r="D14" s="60"/>
      <c r="E14" s="89" t="s">
        <v>79</v>
      </c>
      <c r="F14" s="22"/>
      <c r="G14" s="22"/>
      <c r="H14" s="22"/>
      <c r="I14" s="22"/>
      <c r="J14" s="64"/>
      <c r="K14" s="22"/>
    </row>
    <row r="15" spans="1:11" ht="52.15" customHeight="1" x14ac:dyDescent="0.2">
      <c r="A15" s="5"/>
      <c r="B15" s="30" t="s">
        <v>81</v>
      </c>
      <c r="C15" s="33">
        <v>7322</v>
      </c>
      <c r="D15" s="34" t="s">
        <v>23</v>
      </c>
      <c r="E15" s="35" t="s">
        <v>66</v>
      </c>
      <c r="F15" s="37" t="s">
        <v>82</v>
      </c>
      <c r="G15" s="22">
        <v>2020</v>
      </c>
      <c r="H15" s="39">
        <v>137263</v>
      </c>
      <c r="I15" s="39">
        <v>0</v>
      </c>
      <c r="J15" s="39">
        <v>137263</v>
      </c>
      <c r="K15" s="22">
        <v>100</v>
      </c>
    </row>
    <row r="16" spans="1:11" ht="29.45" customHeight="1" x14ac:dyDescent="0.2">
      <c r="A16" s="5"/>
      <c r="B16" s="34"/>
      <c r="C16" s="60"/>
      <c r="D16" s="60"/>
      <c r="E16" s="88" t="s">
        <v>3</v>
      </c>
      <c r="F16" s="22"/>
      <c r="G16" s="22"/>
      <c r="H16" s="22"/>
      <c r="I16" s="22"/>
      <c r="J16" s="64">
        <v>137263</v>
      </c>
      <c r="K16" s="22"/>
    </row>
    <row r="17" spans="1:11" ht="3.6" hidden="1" customHeight="1" x14ac:dyDescent="0.2">
      <c r="A17" s="5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 ht="45" customHeight="1" x14ac:dyDescent="0.2">
      <c r="A18" s="5"/>
      <c r="B18" s="65" t="s">
        <v>2</v>
      </c>
      <c r="C18" s="66"/>
      <c r="D18" s="67"/>
      <c r="E18" s="88" t="s">
        <v>49</v>
      </c>
      <c r="F18" s="22"/>
      <c r="G18" s="22"/>
      <c r="H18" s="22"/>
      <c r="I18" s="22"/>
      <c r="J18" s="22"/>
      <c r="K18" s="22"/>
    </row>
    <row r="19" spans="1:11" ht="46.5" customHeight="1" x14ac:dyDescent="0.25">
      <c r="A19" s="5"/>
      <c r="B19" s="30" t="s">
        <v>17</v>
      </c>
      <c r="C19" s="66"/>
      <c r="D19" s="67"/>
      <c r="E19" s="89" t="s">
        <v>49</v>
      </c>
      <c r="F19" s="22"/>
      <c r="G19" s="22"/>
      <c r="H19" s="22"/>
      <c r="I19" s="22"/>
      <c r="J19" s="22"/>
      <c r="K19" s="22"/>
    </row>
    <row r="20" spans="1:11" ht="54" hidden="1" customHeight="1" x14ac:dyDescent="0.25">
      <c r="A20" s="5"/>
      <c r="B20" s="28">
        <v>1216011</v>
      </c>
      <c r="C20" s="29">
        <v>6011</v>
      </c>
      <c r="D20" s="30" t="s">
        <v>18</v>
      </c>
      <c r="E20" s="31" t="s">
        <v>19</v>
      </c>
      <c r="F20" s="25"/>
      <c r="G20" s="23">
        <v>2019</v>
      </c>
      <c r="H20" s="23"/>
      <c r="I20" s="32"/>
      <c r="J20" s="23"/>
      <c r="K20" s="32"/>
    </row>
    <row r="21" spans="1:11" ht="45.75" hidden="1" customHeight="1" x14ac:dyDescent="0.25">
      <c r="A21" s="5"/>
      <c r="B21" s="30" t="s">
        <v>20</v>
      </c>
      <c r="C21" s="30" t="s">
        <v>21</v>
      </c>
      <c r="D21" s="30" t="s">
        <v>18</v>
      </c>
      <c r="E21" s="31" t="s">
        <v>22</v>
      </c>
      <c r="F21" s="25"/>
      <c r="G21" s="23">
        <v>2019</v>
      </c>
      <c r="H21" s="23"/>
      <c r="I21" s="26"/>
      <c r="J21" s="23"/>
      <c r="K21" s="26"/>
    </row>
    <row r="22" spans="1:11" ht="65.25" customHeight="1" x14ac:dyDescent="0.2">
      <c r="A22" s="5"/>
      <c r="B22" s="22">
        <v>1217310</v>
      </c>
      <c r="C22" s="22">
        <v>7310</v>
      </c>
      <c r="D22" s="30" t="s">
        <v>23</v>
      </c>
      <c r="E22" s="37" t="s">
        <v>24</v>
      </c>
      <c r="F22" s="37" t="s">
        <v>68</v>
      </c>
      <c r="G22" s="22">
        <v>2020</v>
      </c>
      <c r="H22" s="39">
        <v>2084000</v>
      </c>
      <c r="I22" s="39">
        <v>0</v>
      </c>
      <c r="J22" s="39">
        <v>2084000</v>
      </c>
      <c r="K22" s="40">
        <v>100</v>
      </c>
    </row>
    <row r="23" spans="1:11" ht="111.75" customHeight="1" x14ac:dyDescent="0.2">
      <c r="A23" s="5"/>
      <c r="B23" s="22">
        <v>1217310</v>
      </c>
      <c r="C23" s="22">
        <v>7310</v>
      </c>
      <c r="D23" s="30" t="s">
        <v>23</v>
      </c>
      <c r="E23" s="37" t="s">
        <v>24</v>
      </c>
      <c r="F23" s="37" t="s">
        <v>92</v>
      </c>
      <c r="G23" s="22">
        <v>2020</v>
      </c>
      <c r="H23" s="39">
        <v>2804261</v>
      </c>
      <c r="I23" s="39">
        <v>0</v>
      </c>
      <c r="J23" s="39">
        <f>2310000+494261-1928024</f>
        <v>876237</v>
      </c>
      <c r="K23" s="40">
        <v>100</v>
      </c>
    </row>
    <row r="24" spans="1:11" ht="87" customHeight="1" x14ac:dyDescent="0.2">
      <c r="A24" s="5"/>
      <c r="B24" s="22">
        <v>1217310</v>
      </c>
      <c r="C24" s="22">
        <v>7310</v>
      </c>
      <c r="D24" s="30" t="s">
        <v>23</v>
      </c>
      <c r="E24" s="37" t="s">
        <v>24</v>
      </c>
      <c r="F24" s="37" t="s">
        <v>95</v>
      </c>
      <c r="G24" s="22">
        <v>2020</v>
      </c>
      <c r="H24" s="39">
        <f>J24</f>
        <v>8974707</v>
      </c>
      <c r="I24" s="39">
        <v>0</v>
      </c>
      <c r="J24" s="39">
        <f>3388000+5277800+850000+754000-20000-151095-597197+87000-23000-425299-65000-31082-22500-46920</f>
        <v>8974707</v>
      </c>
      <c r="K24" s="36">
        <v>100</v>
      </c>
    </row>
    <row r="25" spans="1:11" ht="73.5" customHeight="1" x14ac:dyDescent="0.2">
      <c r="A25" s="5"/>
      <c r="B25" s="22">
        <v>1217310</v>
      </c>
      <c r="C25" s="22">
        <v>7310</v>
      </c>
      <c r="D25" s="30" t="s">
        <v>23</v>
      </c>
      <c r="E25" s="37" t="s">
        <v>24</v>
      </c>
      <c r="F25" s="37" t="s">
        <v>97</v>
      </c>
      <c r="G25" s="22">
        <v>2020</v>
      </c>
      <c r="H25" s="74">
        <f>J25</f>
        <v>963778</v>
      </c>
      <c r="I25" s="74">
        <v>0</v>
      </c>
      <c r="J25" s="87">
        <f>1301838+682000-338060-682000</f>
        <v>963778</v>
      </c>
      <c r="K25" s="87">
        <v>100</v>
      </c>
    </row>
    <row r="26" spans="1:11" ht="61.5" hidden="1" customHeight="1" x14ac:dyDescent="0.2">
      <c r="A26" s="5"/>
      <c r="B26" s="22">
        <v>1217310</v>
      </c>
      <c r="C26" s="22">
        <v>7310</v>
      </c>
      <c r="D26" s="30" t="s">
        <v>23</v>
      </c>
      <c r="E26" s="37" t="s">
        <v>24</v>
      </c>
      <c r="F26" s="95" t="s">
        <v>90</v>
      </c>
      <c r="G26" s="22"/>
      <c r="H26" s="74">
        <f>45000-45000</f>
        <v>0</v>
      </c>
      <c r="I26" s="74">
        <v>0</v>
      </c>
      <c r="J26" s="93">
        <f>45000-45000</f>
        <v>0</v>
      </c>
      <c r="K26" s="93"/>
    </row>
    <row r="27" spans="1:11" ht="73.5" customHeight="1" x14ac:dyDescent="0.2">
      <c r="A27" s="5"/>
      <c r="B27" s="22">
        <v>1217310</v>
      </c>
      <c r="C27" s="22">
        <v>7310</v>
      </c>
      <c r="D27" s="30" t="s">
        <v>23</v>
      </c>
      <c r="E27" s="37" t="s">
        <v>24</v>
      </c>
      <c r="F27" s="37" t="s">
        <v>85</v>
      </c>
      <c r="G27" s="22">
        <v>2020</v>
      </c>
      <c r="H27" s="74">
        <v>623050</v>
      </c>
      <c r="I27" s="74">
        <v>0</v>
      </c>
      <c r="J27" s="93">
        <v>623050</v>
      </c>
      <c r="K27" s="93">
        <v>100</v>
      </c>
    </row>
    <row r="28" spans="1:11" ht="101.25" customHeight="1" x14ac:dyDescent="0.2">
      <c r="A28" s="5"/>
      <c r="B28" s="28">
        <v>1217310</v>
      </c>
      <c r="C28" s="29">
        <v>7310</v>
      </c>
      <c r="D28" s="30" t="s">
        <v>23</v>
      </c>
      <c r="E28" s="38" t="s">
        <v>24</v>
      </c>
      <c r="F28" s="37" t="s">
        <v>87</v>
      </c>
      <c r="G28" s="22" t="s">
        <v>88</v>
      </c>
      <c r="H28" s="74">
        <v>21895000</v>
      </c>
      <c r="I28" s="94">
        <v>89.6</v>
      </c>
      <c r="J28" s="74">
        <f>1198100+991000+176270+130830-430206+430206-15625-116000-102000</f>
        <v>2262575</v>
      </c>
      <c r="K28" s="75">
        <v>100</v>
      </c>
    </row>
    <row r="29" spans="1:11" ht="87" customHeight="1" x14ac:dyDescent="0.2">
      <c r="A29" s="5"/>
      <c r="B29" s="28">
        <v>1217310</v>
      </c>
      <c r="C29" s="29">
        <v>7310</v>
      </c>
      <c r="D29" s="30" t="s">
        <v>23</v>
      </c>
      <c r="E29" s="38" t="s">
        <v>24</v>
      </c>
      <c r="F29" s="37" t="s">
        <v>94</v>
      </c>
      <c r="G29" s="22">
        <v>2020</v>
      </c>
      <c r="H29" s="74">
        <v>38125</v>
      </c>
      <c r="I29" s="75">
        <v>0</v>
      </c>
      <c r="J29" s="74">
        <f>15625+22500</f>
        <v>38125</v>
      </c>
      <c r="K29" s="75">
        <v>100</v>
      </c>
    </row>
    <row r="30" spans="1:11" ht="129.75" customHeight="1" x14ac:dyDescent="0.2">
      <c r="A30" s="5"/>
      <c r="B30" s="28">
        <v>1217310</v>
      </c>
      <c r="C30" s="29">
        <v>7310</v>
      </c>
      <c r="D30" s="30" t="s">
        <v>23</v>
      </c>
      <c r="E30" s="38" t="s">
        <v>24</v>
      </c>
      <c r="F30" s="37" t="s">
        <v>96</v>
      </c>
      <c r="G30" s="22">
        <v>2020</v>
      </c>
      <c r="H30" s="74">
        <f>J30</f>
        <v>23500</v>
      </c>
      <c r="I30" s="75">
        <v>0</v>
      </c>
      <c r="J30" s="74">
        <f>20000+20000-16500</f>
        <v>23500</v>
      </c>
      <c r="K30" s="75">
        <v>100</v>
      </c>
    </row>
    <row r="31" spans="1:11" ht="67.5" customHeight="1" x14ac:dyDescent="0.2">
      <c r="A31" s="5"/>
      <c r="B31" s="28">
        <v>1217310</v>
      </c>
      <c r="C31" s="29">
        <v>7310</v>
      </c>
      <c r="D31" s="30" t="s">
        <v>23</v>
      </c>
      <c r="E31" s="38" t="s">
        <v>24</v>
      </c>
      <c r="F31" s="37" t="s">
        <v>72</v>
      </c>
      <c r="G31" s="22" t="s">
        <v>70</v>
      </c>
      <c r="H31" s="74">
        <v>20901444</v>
      </c>
      <c r="I31" s="75">
        <v>91</v>
      </c>
      <c r="J31" s="74">
        <f>2000000-230000</f>
        <v>1770000</v>
      </c>
      <c r="K31" s="75">
        <v>100</v>
      </c>
    </row>
    <row r="32" spans="1:11" ht="61.5" customHeight="1" x14ac:dyDescent="0.2">
      <c r="A32" s="5"/>
      <c r="B32" s="28">
        <v>1217310</v>
      </c>
      <c r="C32" s="29">
        <v>7310</v>
      </c>
      <c r="D32" s="30" t="s">
        <v>23</v>
      </c>
      <c r="E32" s="38" t="s">
        <v>24</v>
      </c>
      <c r="F32" s="37" t="s">
        <v>73</v>
      </c>
      <c r="G32" s="22" t="s">
        <v>74</v>
      </c>
      <c r="H32" s="74">
        <v>293200</v>
      </c>
      <c r="I32" s="75">
        <v>83</v>
      </c>
      <c r="J32" s="74">
        <v>49810</v>
      </c>
      <c r="K32" s="75">
        <v>100</v>
      </c>
    </row>
    <row r="33" spans="1:11" ht="61.5" hidden="1" customHeight="1" x14ac:dyDescent="0.2">
      <c r="A33" s="5"/>
      <c r="B33" s="28"/>
      <c r="C33" s="29"/>
      <c r="D33" s="30"/>
      <c r="E33" s="38"/>
      <c r="F33" s="37"/>
      <c r="G33" s="22"/>
      <c r="H33" s="74"/>
      <c r="I33" s="75"/>
      <c r="J33" s="74"/>
      <c r="K33" s="75"/>
    </row>
    <row r="34" spans="1:11" ht="61.5" hidden="1" customHeight="1" x14ac:dyDescent="0.2">
      <c r="A34" s="5"/>
      <c r="B34" s="28"/>
      <c r="C34" s="29"/>
      <c r="D34" s="30"/>
      <c r="E34" s="38"/>
      <c r="F34" s="37"/>
      <c r="G34" s="22"/>
      <c r="H34" s="74"/>
      <c r="I34" s="75"/>
      <c r="J34" s="74"/>
      <c r="K34" s="75"/>
    </row>
    <row r="35" spans="1:11" ht="81" hidden="1" customHeight="1" x14ac:dyDescent="0.2">
      <c r="A35" s="5"/>
      <c r="B35" s="28">
        <v>1217310</v>
      </c>
      <c r="C35" s="29">
        <v>7310</v>
      </c>
      <c r="D35" s="30" t="s">
        <v>23</v>
      </c>
      <c r="E35" s="38" t="s">
        <v>24</v>
      </c>
      <c r="F35" s="95" t="s">
        <v>89</v>
      </c>
      <c r="G35" s="22"/>
      <c r="H35" s="74">
        <f>112800-112800</f>
        <v>0</v>
      </c>
      <c r="I35" s="75">
        <v>0</v>
      </c>
      <c r="J35" s="74">
        <f>112800-112800</f>
        <v>0</v>
      </c>
      <c r="K35" s="75"/>
    </row>
    <row r="36" spans="1:11" ht="102" customHeight="1" x14ac:dyDescent="0.2">
      <c r="A36" s="5"/>
      <c r="B36" s="33">
        <v>1217321</v>
      </c>
      <c r="C36" s="33">
        <v>7321</v>
      </c>
      <c r="D36" s="34" t="s">
        <v>23</v>
      </c>
      <c r="E36" s="35" t="s">
        <v>26</v>
      </c>
      <c r="F36" s="37" t="s">
        <v>75</v>
      </c>
      <c r="G36" s="22">
        <v>2020</v>
      </c>
      <c r="H36" s="39">
        <v>2290000</v>
      </c>
      <c r="I36" s="39">
        <v>0</v>
      </c>
      <c r="J36" s="39">
        <f>10000000-1500000-2500000-3700000-10000-625350</f>
        <v>1664650</v>
      </c>
      <c r="K36" s="40">
        <v>100</v>
      </c>
    </row>
    <row r="37" spans="1:11" ht="102" customHeight="1" x14ac:dyDescent="0.2">
      <c r="A37" s="5"/>
      <c r="B37" s="33">
        <v>1217321</v>
      </c>
      <c r="C37" s="33">
        <v>7321</v>
      </c>
      <c r="D37" s="34" t="s">
        <v>23</v>
      </c>
      <c r="E37" s="35" t="s">
        <v>26</v>
      </c>
      <c r="F37" s="37" t="s">
        <v>83</v>
      </c>
      <c r="G37" s="22">
        <v>2020</v>
      </c>
      <c r="H37" s="39">
        <f t="shared" ref="H37:H43" si="0">J37</f>
        <v>1500000</v>
      </c>
      <c r="I37" s="39">
        <v>0</v>
      </c>
      <c r="J37" s="39">
        <v>1500000</v>
      </c>
      <c r="K37" s="40">
        <v>100</v>
      </c>
    </row>
    <row r="38" spans="1:11" ht="107.25" customHeight="1" x14ac:dyDescent="0.2">
      <c r="A38" s="5"/>
      <c r="B38" s="33">
        <v>1217321</v>
      </c>
      <c r="C38" s="33">
        <v>7321</v>
      </c>
      <c r="D38" s="34" t="s">
        <v>23</v>
      </c>
      <c r="E38" s="35" t="s">
        <v>26</v>
      </c>
      <c r="F38" s="37" t="s">
        <v>86</v>
      </c>
      <c r="G38" s="22">
        <v>2020</v>
      </c>
      <c r="H38" s="39">
        <f t="shared" si="0"/>
        <v>115635</v>
      </c>
      <c r="I38" s="39">
        <v>0</v>
      </c>
      <c r="J38" s="39">
        <f>2500000-2384365</f>
        <v>115635</v>
      </c>
      <c r="K38" s="40">
        <v>100</v>
      </c>
    </row>
    <row r="39" spans="1:11" ht="105" customHeight="1" x14ac:dyDescent="0.2">
      <c r="A39" s="5"/>
      <c r="B39" s="33">
        <v>1217321</v>
      </c>
      <c r="C39" s="33">
        <v>7321</v>
      </c>
      <c r="D39" s="34" t="s">
        <v>23</v>
      </c>
      <c r="E39" s="35" t="s">
        <v>26</v>
      </c>
      <c r="F39" s="37" t="s">
        <v>93</v>
      </c>
      <c r="G39" s="22">
        <v>2020</v>
      </c>
      <c r="H39" s="39">
        <v>70000</v>
      </c>
      <c r="I39" s="39">
        <v>0</v>
      </c>
      <c r="J39" s="39">
        <v>70000</v>
      </c>
      <c r="K39" s="40">
        <v>100</v>
      </c>
    </row>
    <row r="40" spans="1:11" ht="125.25" customHeight="1" x14ac:dyDescent="0.2">
      <c r="A40" s="5"/>
      <c r="B40" s="33">
        <v>1217321</v>
      </c>
      <c r="C40" s="33">
        <v>7321</v>
      </c>
      <c r="D40" s="34" t="s">
        <v>23</v>
      </c>
      <c r="E40" s="35" t="s">
        <v>26</v>
      </c>
      <c r="F40" s="37" t="s">
        <v>77</v>
      </c>
      <c r="G40" s="22">
        <v>2020</v>
      </c>
      <c r="H40" s="39">
        <f t="shared" si="0"/>
        <v>1200998</v>
      </c>
      <c r="I40" s="39">
        <v>0</v>
      </c>
      <c r="J40" s="39">
        <f>2400000+384300-800000-800000+16698</f>
        <v>1200998</v>
      </c>
      <c r="K40" s="40">
        <v>100</v>
      </c>
    </row>
    <row r="41" spans="1:11" ht="115.5" hidden="1" customHeight="1" x14ac:dyDescent="0.2">
      <c r="A41" s="5"/>
      <c r="B41" s="33">
        <v>1217321</v>
      </c>
      <c r="C41" s="33">
        <v>7321</v>
      </c>
      <c r="D41" s="34" t="s">
        <v>23</v>
      </c>
      <c r="E41" s="35" t="s">
        <v>26</v>
      </c>
      <c r="F41" s="37" t="s">
        <v>69</v>
      </c>
      <c r="G41" s="22">
        <v>2020</v>
      </c>
      <c r="H41" s="39">
        <f t="shared" si="0"/>
        <v>0</v>
      </c>
      <c r="I41" s="39"/>
      <c r="J41" s="39">
        <f>800000-800000</f>
        <v>0</v>
      </c>
      <c r="K41" s="40">
        <v>100</v>
      </c>
    </row>
    <row r="42" spans="1:11" ht="120" customHeight="1" x14ac:dyDescent="0.2">
      <c r="A42" s="5"/>
      <c r="B42" s="33">
        <v>1217321</v>
      </c>
      <c r="C42" s="33">
        <v>7321</v>
      </c>
      <c r="D42" s="34" t="s">
        <v>23</v>
      </c>
      <c r="E42" s="35" t="s">
        <v>26</v>
      </c>
      <c r="F42" s="37" t="s">
        <v>54</v>
      </c>
      <c r="G42" s="22">
        <v>2020</v>
      </c>
      <c r="H42" s="39">
        <f t="shared" si="0"/>
        <v>1167636</v>
      </c>
      <c r="I42" s="39">
        <v>0</v>
      </c>
      <c r="J42" s="39">
        <f>750000+452890-35254</f>
        <v>1167636</v>
      </c>
      <c r="K42" s="40">
        <v>100</v>
      </c>
    </row>
    <row r="43" spans="1:11" ht="72.75" hidden="1" customHeight="1" x14ac:dyDescent="0.2">
      <c r="A43" s="5"/>
      <c r="B43" s="33">
        <v>1217321</v>
      </c>
      <c r="C43" s="33">
        <v>7321</v>
      </c>
      <c r="D43" s="34" t="s">
        <v>23</v>
      </c>
      <c r="E43" s="35" t="s">
        <v>26</v>
      </c>
      <c r="F43" s="37" t="s">
        <v>62</v>
      </c>
      <c r="G43" s="22">
        <v>2020</v>
      </c>
      <c r="H43" s="39">
        <f t="shared" si="0"/>
        <v>0</v>
      </c>
      <c r="I43" s="39">
        <v>0</v>
      </c>
      <c r="J43" s="39">
        <f>800000-800000</f>
        <v>0</v>
      </c>
      <c r="K43" s="40">
        <v>100</v>
      </c>
    </row>
    <row r="44" spans="1:11" ht="90" hidden="1" customHeight="1" x14ac:dyDescent="0.2">
      <c r="A44" s="5"/>
      <c r="B44" s="33">
        <v>1217321</v>
      </c>
      <c r="C44" s="33">
        <v>7321</v>
      </c>
      <c r="D44" s="34" t="s">
        <v>23</v>
      </c>
      <c r="E44" s="35" t="s">
        <v>26</v>
      </c>
      <c r="F44" s="37" t="s">
        <v>65</v>
      </c>
      <c r="G44" s="22">
        <v>2020</v>
      </c>
      <c r="H44" s="39">
        <v>0</v>
      </c>
      <c r="I44" s="39">
        <v>0</v>
      </c>
      <c r="J44" s="39">
        <f>1300000-1300000</f>
        <v>0</v>
      </c>
      <c r="K44" s="40">
        <v>100</v>
      </c>
    </row>
    <row r="45" spans="1:11" ht="116.25" customHeight="1" x14ac:dyDescent="0.2">
      <c r="A45" s="5"/>
      <c r="B45" s="33">
        <v>1217321</v>
      </c>
      <c r="C45" s="33">
        <v>7321</v>
      </c>
      <c r="D45" s="34" t="s">
        <v>23</v>
      </c>
      <c r="E45" s="35" t="s">
        <v>26</v>
      </c>
      <c r="F45" s="62" t="s">
        <v>55</v>
      </c>
      <c r="G45" s="22">
        <v>2020</v>
      </c>
      <c r="H45" s="39">
        <v>800000</v>
      </c>
      <c r="I45" s="39">
        <v>0</v>
      </c>
      <c r="J45" s="39">
        <f>800000-335000</f>
        <v>465000</v>
      </c>
      <c r="K45" s="40">
        <v>100</v>
      </c>
    </row>
    <row r="46" spans="1:11" ht="115.5" customHeight="1" x14ac:dyDescent="0.2">
      <c r="A46" s="5"/>
      <c r="B46" s="33">
        <v>1217321</v>
      </c>
      <c r="C46" s="33">
        <v>7321</v>
      </c>
      <c r="D46" s="34" t="s">
        <v>23</v>
      </c>
      <c r="E46" s="35" t="s">
        <v>26</v>
      </c>
      <c r="F46" s="62" t="s">
        <v>56</v>
      </c>
      <c r="G46" s="22">
        <v>2020</v>
      </c>
      <c r="H46" s="39">
        <v>700000</v>
      </c>
      <c r="I46" s="39">
        <v>0</v>
      </c>
      <c r="J46" s="39">
        <f>700000-260000</f>
        <v>440000</v>
      </c>
      <c r="K46" s="40">
        <v>100</v>
      </c>
    </row>
    <row r="47" spans="1:11" ht="54" hidden="1" customHeight="1" x14ac:dyDescent="0.2">
      <c r="A47" s="5"/>
      <c r="B47" s="28"/>
      <c r="C47" s="29"/>
      <c r="D47" s="30"/>
      <c r="E47" s="38"/>
      <c r="F47" s="37"/>
      <c r="G47" s="22"/>
      <c r="H47" s="22"/>
      <c r="I47" s="36"/>
      <c r="J47" s="39"/>
      <c r="K47" s="40"/>
    </row>
    <row r="48" spans="1:11" ht="84.75" hidden="1" customHeight="1" x14ac:dyDescent="0.2">
      <c r="A48" s="5"/>
      <c r="B48" s="33">
        <v>1217321</v>
      </c>
      <c r="C48" s="33">
        <v>7321</v>
      </c>
      <c r="D48" s="34" t="s">
        <v>23</v>
      </c>
      <c r="E48" s="35" t="s">
        <v>26</v>
      </c>
      <c r="F48" s="37" t="s">
        <v>57</v>
      </c>
      <c r="G48" s="22">
        <v>2020</v>
      </c>
      <c r="H48" s="39">
        <f>J48</f>
        <v>0</v>
      </c>
      <c r="I48" s="40">
        <v>0</v>
      </c>
      <c r="J48" s="39">
        <f>1000000-1000000</f>
        <v>0</v>
      </c>
      <c r="K48" s="40">
        <v>100</v>
      </c>
    </row>
    <row r="49" spans="1:11" ht="99.75" hidden="1" customHeight="1" x14ac:dyDescent="0.2">
      <c r="A49" s="5"/>
      <c r="B49" s="33">
        <v>1217321</v>
      </c>
      <c r="C49" s="33">
        <v>7321</v>
      </c>
      <c r="D49" s="34" t="s">
        <v>23</v>
      </c>
      <c r="E49" s="35" t="s">
        <v>26</v>
      </c>
      <c r="F49" s="37" t="s">
        <v>58</v>
      </c>
      <c r="G49" s="22">
        <v>2020</v>
      </c>
      <c r="H49" s="39">
        <f>1600000-1600000</f>
        <v>0</v>
      </c>
      <c r="I49" s="40">
        <v>0</v>
      </c>
      <c r="J49" s="39">
        <f>900000-900000</f>
        <v>0</v>
      </c>
      <c r="K49" s="40">
        <v>100</v>
      </c>
    </row>
    <row r="50" spans="1:11" ht="71.25" hidden="1" customHeight="1" x14ac:dyDescent="0.2">
      <c r="A50" s="5"/>
      <c r="B50" s="33">
        <v>1217330</v>
      </c>
      <c r="C50" s="33">
        <v>7330</v>
      </c>
      <c r="D50" s="34" t="s">
        <v>23</v>
      </c>
      <c r="E50" s="35" t="s">
        <v>44</v>
      </c>
      <c r="F50" s="37" t="s">
        <v>53</v>
      </c>
      <c r="G50" s="22"/>
      <c r="H50" s="39">
        <f>7000000-7000000</f>
        <v>0</v>
      </c>
      <c r="I50" s="40">
        <v>0</v>
      </c>
      <c r="J50" s="39">
        <f>7000000-7000000</f>
        <v>0</v>
      </c>
      <c r="K50" s="40"/>
    </row>
    <row r="51" spans="1:11" ht="132.75" customHeight="1" x14ac:dyDescent="0.2">
      <c r="A51" s="5"/>
      <c r="B51" s="33">
        <v>1217321</v>
      </c>
      <c r="C51" s="33">
        <v>7321</v>
      </c>
      <c r="D51" s="34" t="s">
        <v>23</v>
      </c>
      <c r="E51" s="35" t="s">
        <v>26</v>
      </c>
      <c r="F51" s="37" t="s">
        <v>91</v>
      </c>
      <c r="G51" s="22">
        <v>2020</v>
      </c>
      <c r="H51" s="39">
        <v>3752400</v>
      </c>
      <c r="I51" s="40">
        <v>0</v>
      </c>
      <c r="J51" s="39">
        <f>3752400-3671904</f>
        <v>80496</v>
      </c>
      <c r="K51" s="40">
        <v>100</v>
      </c>
    </row>
    <row r="52" spans="1:11" ht="60" customHeight="1" x14ac:dyDescent="0.2">
      <c r="A52" s="5"/>
      <c r="B52" s="33">
        <v>1217321</v>
      </c>
      <c r="C52" s="33">
        <v>7321</v>
      </c>
      <c r="D52" s="34" t="s">
        <v>23</v>
      </c>
      <c r="E52" s="35" t="s">
        <v>26</v>
      </c>
      <c r="F52" s="37" t="s">
        <v>76</v>
      </c>
      <c r="G52" s="22">
        <v>2020</v>
      </c>
      <c r="H52" s="39">
        <f>J52</f>
        <v>1028000</v>
      </c>
      <c r="I52" s="40">
        <v>0</v>
      </c>
      <c r="J52" s="39">
        <f>1100000-72000</f>
        <v>1028000</v>
      </c>
      <c r="K52" s="40">
        <v>100</v>
      </c>
    </row>
    <row r="53" spans="1:11" ht="111.75" customHeight="1" x14ac:dyDescent="0.2">
      <c r="A53" s="5"/>
      <c r="B53" s="33">
        <v>1217321</v>
      </c>
      <c r="C53" s="33">
        <v>7321</v>
      </c>
      <c r="D53" s="34" t="s">
        <v>23</v>
      </c>
      <c r="E53" s="35" t="s">
        <v>26</v>
      </c>
      <c r="F53" s="37" t="s">
        <v>84</v>
      </c>
      <c r="G53" s="22">
        <v>2020</v>
      </c>
      <c r="H53" s="39">
        <f>10000-10000</f>
        <v>0</v>
      </c>
      <c r="I53" s="40">
        <v>0</v>
      </c>
      <c r="J53" s="39">
        <f>10000-10000</f>
        <v>0</v>
      </c>
      <c r="K53" s="40">
        <v>100</v>
      </c>
    </row>
    <row r="54" spans="1:11" ht="98.25" customHeight="1" x14ac:dyDescent="0.2">
      <c r="A54" s="5"/>
      <c r="B54" s="33">
        <v>1217322</v>
      </c>
      <c r="C54" s="33">
        <v>7322</v>
      </c>
      <c r="D54" s="34" t="s">
        <v>23</v>
      </c>
      <c r="E54" s="35" t="s">
        <v>66</v>
      </c>
      <c r="F54" s="25" t="s">
        <v>61</v>
      </c>
      <c r="G54" s="22">
        <v>2020</v>
      </c>
      <c r="H54" s="78">
        <v>1342000</v>
      </c>
      <c r="I54" s="39">
        <v>0</v>
      </c>
      <c r="J54" s="39">
        <f>740000+602000</f>
        <v>1342000</v>
      </c>
      <c r="K54" s="40">
        <v>100</v>
      </c>
    </row>
    <row r="55" spans="1:11" ht="79.5" customHeight="1" x14ac:dyDescent="0.2">
      <c r="A55" s="5"/>
      <c r="B55" s="33">
        <v>1217322</v>
      </c>
      <c r="C55" s="33">
        <v>7322</v>
      </c>
      <c r="D55" s="34" t="s">
        <v>23</v>
      </c>
      <c r="E55" s="35" t="s">
        <v>66</v>
      </c>
      <c r="F55" s="77" t="s">
        <v>67</v>
      </c>
      <c r="G55" s="33">
        <v>2020</v>
      </c>
      <c r="H55" s="78">
        <v>2236750</v>
      </c>
      <c r="I55" s="40">
        <v>97</v>
      </c>
      <c r="J55" s="39">
        <f>50000-27000</f>
        <v>23000</v>
      </c>
      <c r="K55" s="40">
        <v>100</v>
      </c>
    </row>
    <row r="56" spans="1:11" ht="82.5" hidden="1" customHeight="1" x14ac:dyDescent="0.2">
      <c r="A56" s="5"/>
      <c r="B56" s="41">
        <v>1217361</v>
      </c>
      <c r="C56" s="29">
        <v>7361</v>
      </c>
      <c r="D56" s="30" t="s">
        <v>5</v>
      </c>
      <c r="E56" s="38" t="s">
        <v>25</v>
      </c>
      <c r="F56" s="37" t="s">
        <v>59</v>
      </c>
      <c r="G56" s="22">
        <v>2020</v>
      </c>
      <c r="H56" s="39">
        <f>J56</f>
        <v>0</v>
      </c>
      <c r="I56" s="40">
        <v>0</v>
      </c>
      <c r="J56" s="39">
        <f>2600000-2600000</f>
        <v>0</v>
      </c>
      <c r="K56" s="40">
        <v>100</v>
      </c>
    </row>
    <row r="57" spans="1:11" ht="54" customHeight="1" x14ac:dyDescent="0.2">
      <c r="A57" s="5"/>
      <c r="B57" s="30" t="s">
        <v>27</v>
      </c>
      <c r="C57" s="30" t="s">
        <v>28</v>
      </c>
      <c r="D57" s="30" t="s">
        <v>29</v>
      </c>
      <c r="E57" s="35" t="s">
        <v>30</v>
      </c>
      <c r="F57" s="37" t="s">
        <v>60</v>
      </c>
      <c r="G57" s="22">
        <v>2020</v>
      </c>
      <c r="H57" s="39">
        <v>5000000</v>
      </c>
      <c r="I57" s="40">
        <v>0</v>
      </c>
      <c r="J57" s="39">
        <f>5000000-430000</f>
        <v>4570000</v>
      </c>
      <c r="K57" s="40">
        <v>100</v>
      </c>
    </row>
    <row r="58" spans="1:11" ht="36.6" hidden="1" customHeight="1" x14ac:dyDescent="0.2">
      <c r="A58" s="5"/>
      <c r="B58" s="28"/>
      <c r="C58" s="29"/>
      <c r="D58" s="30"/>
      <c r="E58" s="38"/>
      <c r="F58" s="37"/>
      <c r="G58" s="22"/>
      <c r="H58" s="22"/>
      <c r="I58" s="40"/>
      <c r="J58" s="39"/>
      <c r="K58" s="40"/>
    </row>
    <row r="59" spans="1:11" ht="28.9" hidden="1" customHeight="1" x14ac:dyDescent="0.2">
      <c r="A59" s="5"/>
      <c r="B59" s="41"/>
      <c r="C59" s="29"/>
      <c r="D59" s="30"/>
      <c r="E59" s="38"/>
      <c r="F59" s="37"/>
      <c r="G59" s="22"/>
      <c r="H59" s="22"/>
      <c r="I59" s="40"/>
      <c r="J59" s="39"/>
      <c r="K59" s="40"/>
    </row>
    <row r="60" spans="1:11" ht="84" customHeight="1" x14ac:dyDescent="0.2">
      <c r="A60" s="5"/>
      <c r="B60" s="30" t="s">
        <v>27</v>
      </c>
      <c r="C60" s="30" t="s">
        <v>28</v>
      </c>
      <c r="D60" s="30" t="s">
        <v>29</v>
      </c>
      <c r="E60" s="35" t="s">
        <v>30</v>
      </c>
      <c r="F60" s="37" t="s">
        <v>71</v>
      </c>
      <c r="G60" s="22">
        <v>2020</v>
      </c>
      <c r="H60" s="39">
        <f>J60</f>
        <v>102000</v>
      </c>
      <c r="I60" s="40">
        <v>0</v>
      </c>
      <c r="J60" s="39">
        <f>92000+10000</f>
        <v>102000</v>
      </c>
      <c r="K60" s="40">
        <v>100</v>
      </c>
    </row>
    <row r="61" spans="1:11" s="12" customFormat="1" ht="21.75" customHeight="1" x14ac:dyDescent="0.3">
      <c r="A61" s="14"/>
      <c r="B61" s="57"/>
      <c r="C61" s="57"/>
      <c r="D61" s="57"/>
      <c r="E61" s="58" t="s">
        <v>3</v>
      </c>
      <c r="F61" s="57"/>
      <c r="G61" s="57"/>
      <c r="H61" s="57"/>
      <c r="I61" s="57"/>
      <c r="J61" s="76">
        <f>SUM(J22:J60)</f>
        <v>31435197</v>
      </c>
      <c r="K61" s="76"/>
    </row>
    <row r="62" spans="1:11" ht="152.25" hidden="1" customHeight="1" x14ac:dyDescent="0.25">
      <c r="A62" s="5"/>
      <c r="B62" s="59">
        <v>2800000</v>
      </c>
      <c r="C62" s="60"/>
      <c r="D62" s="60"/>
      <c r="E62" s="51" t="s">
        <v>39</v>
      </c>
      <c r="F62" s="22"/>
      <c r="G62" s="22"/>
      <c r="H62" s="22"/>
      <c r="I62" s="22"/>
      <c r="J62" s="22"/>
      <c r="K62" s="22"/>
    </row>
    <row r="63" spans="1:11" ht="156.75" hidden="1" customHeight="1" x14ac:dyDescent="0.25">
      <c r="A63" s="5"/>
      <c r="B63" s="33">
        <v>2810000</v>
      </c>
      <c r="C63" s="60"/>
      <c r="D63" s="60"/>
      <c r="E63" s="31" t="s">
        <v>40</v>
      </c>
      <c r="F63" s="22"/>
      <c r="G63" s="22"/>
      <c r="H63" s="22"/>
      <c r="I63" s="22"/>
      <c r="J63" s="22"/>
      <c r="K63" s="22"/>
    </row>
    <row r="64" spans="1:11" ht="31.5" hidden="1" x14ac:dyDescent="0.25">
      <c r="A64" s="5"/>
      <c r="B64" s="33">
        <v>2817370</v>
      </c>
      <c r="C64" s="34" t="s">
        <v>4</v>
      </c>
      <c r="D64" s="34" t="s">
        <v>5</v>
      </c>
      <c r="E64" s="31" t="s">
        <v>6</v>
      </c>
      <c r="F64" s="22"/>
      <c r="G64" s="22"/>
      <c r="H64" s="22"/>
      <c r="I64" s="22"/>
      <c r="J64" s="22"/>
      <c r="K64" s="22"/>
    </row>
    <row r="65" spans="1:11" ht="76.150000000000006" customHeight="1" x14ac:dyDescent="0.2">
      <c r="A65" s="5"/>
      <c r="B65" s="42" t="s">
        <v>7</v>
      </c>
      <c r="C65" s="43"/>
      <c r="D65" s="43"/>
      <c r="E65" s="91" t="s">
        <v>51</v>
      </c>
      <c r="F65" s="22"/>
      <c r="G65" s="22"/>
      <c r="H65" s="22"/>
      <c r="I65" s="22"/>
      <c r="J65" s="22"/>
      <c r="K65" s="22"/>
    </row>
    <row r="66" spans="1:11" ht="78.599999999999994" customHeight="1" x14ac:dyDescent="0.25">
      <c r="A66" s="5"/>
      <c r="B66" s="44" t="s">
        <v>41</v>
      </c>
      <c r="C66" s="61"/>
      <c r="D66" s="61"/>
      <c r="E66" s="92" t="s">
        <v>51</v>
      </c>
      <c r="F66" s="22"/>
      <c r="G66" s="22"/>
      <c r="H66" s="22"/>
      <c r="I66" s="22"/>
      <c r="J66" s="22"/>
      <c r="K66" s="22"/>
    </row>
    <row r="67" spans="1:11" ht="129" customHeight="1" x14ac:dyDescent="0.2">
      <c r="B67" s="45" t="s">
        <v>42</v>
      </c>
      <c r="C67" s="45" t="s">
        <v>4</v>
      </c>
      <c r="D67" s="45" t="s">
        <v>5</v>
      </c>
      <c r="E67" s="35" t="s">
        <v>6</v>
      </c>
      <c r="F67" s="46" t="s">
        <v>98</v>
      </c>
      <c r="G67" s="47">
        <v>2020</v>
      </c>
      <c r="H67" s="48">
        <f>430000+1231865</f>
        <v>1661865</v>
      </c>
      <c r="I67" s="49">
        <v>0</v>
      </c>
      <c r="J67" s="49">
        <f>430000+1231865-1231865</f>
        <v>430000</v>
      </c>
      <c r="K67" s="48">
        <v>25</v>
      </c>
    </row>
    <row r="68" spans="1:11" ht="117.75" customHeight="1" x14ac:dyDescent="0.25">
      <c r="B68" s="45"/>
      <c r="C68" s="45"/>
      <c r="D68" s="45"/>
      <c r="E68" s="31"/>
      <c r="F68" s="46" t="s">
        <v>43</v>
      </c>
      <c r="G68" s="47">
        <v>2020</v>
      </c>
      <c r="H68" s="48">
        <v>3330000</v>
      </c>
      <c r="I68" s="49">
        <v>0</v>
      </c>
      <c r="J68" s="49">
        <v>130000</v>
      </c>
      <c r="K68" s="48">
        <v>100</v>
      </c>
    </row>
    <row r="69" spans="1:11" s="12" customFormat="1" ht="25.5" customHeight="1" x14ac:dyDescent="0.3">
      <c r="A69" s="11"/>
      <c r="B69" s="50"/>
      <c r="C69" s="50"/>
      <c r="D69" s="50"/>
      <c r="E69" s="51" t="s">
        <v>3</v>
      </c>
      <c r="F69" s="52"/>
      <c r="G69" s="52"/>
      <c r="H69" s="52"/>
      <c r="I69" s="52"/>
      <c r="J69" s="53">
        <f>J67+J68</f>
        <v>560000</v>
      </c>
      <c r="K69" s="52"/>
    </row>
    <row r="70" spans="1:11" s="13" customFormat="1" ht="24.75" customHeight="1" x14ac:dyDescent="0.2">
      <c r="A70" s="15"/>
      <c r="B70" s="54" t="s">
        <v>0</v>
      </c>
      <c r="C70" s="54" t="s">
        <v>0</v>
      </c>
      <c r="D70" s="54" t="s">
        <v>0</v>
      </c>
      <c r="E70" s="27" t="s">
        <v>1</v>
      </c>
      <c r="F70" s="54" t="s">
        <v>0</v>
      </c>
      <c r="G70" s="54" t="s">
        <v>0</v>
      </c>
      <c r="H70" s="54"/>
      <c r="I70" s="54" t="s">
        <v>0</v>
      </c>
      <c r="J70" s="55">
        <f>J69+J61+J12+J16</f>
        <v>32312460</v>
      </c>
      <c r="K70" s="54" t="s">
        <v>0</v>
      </c>
    </row>
    <row r="71" spans="1:11" s="13" customFormat="1" ht="24.75" customHeight="1" x14ac:dyDescent="0.2">
      <c r="A71" s="15"/>
      <c r="B71" s="68"/>
      <c r="C71" s="68"/>
      <c r="D71" s="68"/>
      <c r="E71" s="70"/>
      <c r="F71" s="68"/>
      <c r="G71" s="68"/>
      <c r="H71" s="68"/>
      <c r="I71" s="68"/>
      <c r="J71" s="69"/>
      <c r="K71" s="68"/>
    </row>
    <row r="72" spans="1:11" s="86" customFormat="1" ht="24.75" customHeight="1" x14ac:dyDescent="0.35">
      <c r="A72" s="79"/>
      <c r="B72" s="80" t="s">
        <v>64</v>
      </c>
      <c r="C72" s="81"/>
      <c r="D72" s="82"/>
      <c r="E72" s="83"/>
      <c r="F72" s="83"/>
      <c r="G72" s="83" t="s">
        <v>63</v>
      </c>
      <c r="H72" s="84"/>
      <c r="I72" s="84"/>
      <c r="J72" s="85"/>
      <c r="K72" s="84"/>
    </row>
    <row r="73" spans="1:11" s="7" customFormat="1" ht="29.45" hidden="1" customHeight="1" x14ac:dyDescent="0.4">
      <c r="A73" s="6"/>
      <c r="B73" s="72"/>
      <c r="C73" s="73"/>
      <c r="D73" s="73"/>
      <c r="E73" s="72"/>
      <c r="F73" s="72"/>
      <c r="G73" s="72"/>
      <c r="H73" s="71"/>
      <c r="I73" s="71"/>
      <c r="J73" s="71"/>
      <c r="K73" s="71"/>
    </row>
    <row r="82" spans="6:6" x14ac:dyDescent="0.2">
      <c r="F82" s="1" t="s">
        <v>9</v>
      </c>
    </row>
  </sheetData>
  <mergeCells count="5">
    <mergeCell ref="H1:K1"/>
    <mergeCell ref="B2:K2"/>
    <mergeCell ref="B3:K3"/>
    <mergeCell ref="B5:C5"/>
    <mergeCell ref="B6:C6"/>
  </mergeCells>
  <phoneticPr fontId="13" type="noConversion"/>
  <printOptions horizontalCentered="1"/>
  <pageMargins left="0.39370078740157483" right="0.39370078740157483" top="1.5748031496062993" bottom="0.19685039370078741" header="0.19685039370078741" footer="0.19685039370078741"/>
  <pageSetup paperSize="9" scale="58" fitToHeight="6" orientation="landscape" blackAndWhite="1" r:id="rId1"/>
  <headerFooter differentFirst="1" alignWithMargins="0">
    <oddFooter>&amp;C&amp;P&amp;R&amp;P</oddFooter>
  </headerFooter>
  <rowBreaks count="1" manualBreakCount="1">
    <brk id="45" min="1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2CE639C-1B48-402F-BC2E-D94C87BB4B36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acedc1b3-a6a6-4744-bb8f-c9b717f8a9c9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дод.6</vt:lpstr>
      <vt:lpstr>дод.6!Заголовки_для_печати</vt:lpstr>
      <vt:lpstr>дод.6!Область_печати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Admin</cp:lastModifiedBy>
  <cp:lastPrinted>2020-12-06T09:47:18Z</cp:lastPrinted>
  <dcterms:created xsi:type="dcterms:W3CDTF">2014-01-17T10:52:16Z</dcterms:created>
  <dcterms:modified xsi:type="dcterms:W3CDTF">2020-12-08T07:27:53Z</dcterms:modified>
</cp:coreProperties>
</file>